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C\Desktop\qs-eucation\"/>
    </mc:Choice>
  </mc:AlternateContent>
  <xr:revisionPtr revIDLastSave="0" documentId="13_ncr:1_{B39D3A90-6109-4918-9BD9-2593C43639C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o Sanh Chao Gia" sheetId="1" r:id="rId1"/>
    <sheet name="Dashboard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" l="1"/>
  <c r="F28" i="2"/>
  <c r="E28" i="2"/>
  <c r="D28" i="2"/>
  <c r="C28" i="2"/>
  <c r="B28" i="2"/>
  <c r="E27" i="2"/>
  <c r="D27" i="2"/>
  <c r="C27" i="2"/>
  <c r="B27" i="2"/>
  <c r="F27" i="2" s="1"/>
  <c r="G27" i="2" s="1"/>
  <c r="A27" i="2"/>
  <c r="E26" i="2"/>
  <c r="F26" i="2" s="1"/>
  <c r="G26" i="2" s="1"/>
  <c r="D26" i="2"/>
  <c r="C26" i="2"/>
  <c r="B26" i="2"/>
  <c r="A26" i="2"/>
  <c r="E25" i="2"/>
  <c r="D25" i="2"/>
  <c r="F25" i="2" s="1"/>
  <c r="G25" i="2" s="1"/>
  <c r="C25" i="2"/>
  <c r="B25" i="2"/>
  <c r="A25" i="2"/>
  <c r="F24" i="2"/>
  <c r="G24" i="2" s="1"/>
  <c r="E24" i="2"/>
  <c r="D24" i="2"/>
  <c r="C24" i="2"/>
  <c r="B24" i="2"/>
  <c r="A24" i="2"/>
  <c r="E23" i="2"/>
  <c r="F23" i="2" s="1"/>
  <c r="G23" i="2" s="1"/>
  <c r="D23" i="2"/>
  <c r="C23" i="2"/>
  <c r="B23" i="2"/>
  <c r="A23" i="2"/>
  <c r="E22" i="2"/>
  <c r="D22" i="2"/>
  <c r="C22" i="2"/>
  <c r="B22" i="2"/>
  <c r="F22" i="2" s="1"/>
  <c r="G22" i="2" s="1"/>
  <c r="A22" i="2"/>
  <c r="E21" i="2"/>
  <c r="D21" i="2"/>
  <c r="C21" i="2"/>
  <c r="B21" i="2"/>
  <c r="F21" i="2" s="1"/>
  <c r="G21" i="2" s="1"/>
  <c r="A21" i="2"/>
  <c r="E20" i="2"/>
  <c r="D20" i="2"/>
  <c r="C20" i="2"/>
  <c r="B20" i="2"/>
  <c r="F20" i="2" s="1"/>
  <c r="G20" i="2" s="1"/>
  <c r="A20" i="2"/>
  <c r="E19" i="2"/>
  <c r="D19" i="2"/>
  <c r="C19" i="2"/>
  <c r="B19" i="2"/>
  <c r="F19" i="2" s="1"/>
  <c r="G19" i="2" s="1"/>
  <c r="A19" i="2"/>
  <c r="E18" i="2"/>
  <c r="F18" i="2" s="1"/>
  <c r="G18" i="2" s="1"/>
  <c r="D18" i="2"/>
  <c r="C18" i="2"/>
  <c r="B18" i="2"/>
  <c r="A18" i="2"/>
  <c r="G17" i="2"/>
  <c r="F17" i="2"/>
  <c r="E17" i="2"/>
  <c r="D17" i="2"/>
  <c r="C17" i="2"/>
  <c r="B17" i="2"/>
  <c r="A17" i="2"/>
  <c r="E16" i="2"/>
  <c r="D16" i="2"/>
  <c r="C16" i="2"/>
  <c r="B16" i="2"/>
  <c r="F5" i="2"/>
  <c r="D6" i="2"/>
  <c r="D5" i="2"/>
  <c r="B6" i="2"/>
  <c r="B5" i="2"/>
  <c r="A6" i="2"/>
  <c r="A5" i="2"/>
  <c r="F13" i="2"/>
  <c r="G13" i="2" s="1"/>
  <c r="D13" i="2"/>
  <c r="E13" i="2" s="1"/>
  <c r="C13" i="2"/>
  <c r="F12" i="2"/>
  <c r="G12" i="2" s="1"/>
  <c r="D12" i="2"/>
  <c r="E12" i="2" s="1"/>
  <c r="C12" i="2"/>
  <c r="F11" i="2"/>
  <c r="G11" i="2" s="1"/>
  <c r="D11" i="2"/>
  <c r="E11" i="2" s="1"/>
  <c r="C11" i="2"/>
  <c r="B13" i="2"/>
  <c r="A13" i="2"/>
  <c r="B12" i="2"/>
  <c r="A12" i="2"/>
  <c r="B11" i="2"/>
  <c r="A11" i="2"/>
  <c r="F10" i="2"/>
  <c r="G10" i="2" s="1"/>
  <c r="D10" i="2"/>
  <c r="E10" i="2" s="1"/>
  <c r="C10" i="2"/>
  <c r="B10" i="2"/>
  <c r="A10" i="2"/>
  <c r="A2" i="2"/>
  <c r="L16" i="1"/>
  <c r="J16" i="1"/>
  <c r="H16" i="1"/>
  <c r="F16" i="1"/>
  <c r="L15" i="1"/>
  <c r="J15" i="1"/>
  <c r="H15" i="1"/>
  <c r="F15" i="1"/>
  <c r="L14" i="1"/>
  <c r="J14" i="1"/>
  <c r="H14" i="1"/>
  <c r="F14" i="1"/>
  <c r="L13" i="1"/>
  <c r="J13" i="1"/>
  <c r="H13" i="1"/>
  <c r="F13" i="1"/>
  <c r="L12" i="1"/>
  <c r="J12" i="1"/>
  <c r="H12" i="1"/>
  <c r="F12" i="1"/>
  <c r="L11" i="1"/>
  <c r="J11" i="1"/>
  <c r="H11" i="1"/>
  <c r="F11" i="1"/>
  <c r="L10" i="1"/>
  <c r="J10" i="1"/>
  <c r="H10" i="1"/>
  <c r="F10" i="1"/>
  <c r="L9" i="1"/>
  <c r="J9" i="1"/>
  <c r="H9" i="1"/>
  <c r="F9" i="1"/>
  <c r="L8" i="1"/>
  <c r="J8" i="1"/>
  <c r="H8" i="1"/>
  <c r="F8" i="1"/>
  <c r="L7" i="1"/>
  <c r="L17" i="1" s="1"/>
  <c r="J7" i="1"/>
  <c r="J17" i="1" s="1"/>
  <c r="H7" i="1"/>
  <c r="F7" i="1"/>
  <c r="L6" i="1"/>
  <c r="J6" i="1"/>
  <c r="H6" i="1"/>
  <c r="H17" i="1" s="1"/>
  <c r="F6" i="1"/>
  <c r="F1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G2" authorId="0" shapeId="0" xr:uid="{641C0E20-F2C0-417D-9C52-CC4F4E8A24B1}">
      <text>
        <r>
          <rPr>
            <b/>
            <sz val="9"/>
            <color indexed="81"/>
            <rFont val="Tahoma"/>
          </rPr>
          <t>PC:</t>
        </r>
        <r>
          <rPr>
            <sz val="9"/>
            <color indexed="81"/>
            <rFont val="Tahoma"/>
          </rPr>
          <t xml:space="preserve">
Nguồn: dòng mô tả công trình trên sheet 'So Sanh Chao Gia' (~360 m² sàn). Nhập tay — chỉnh nếu diện tích thực tế khác.</t>
        </r>
      </text>
    </comment>
  </commentList>
</comments>
</file>

<file path=xl/sharedStrings.xml><?xml version="1.0" encoding="utf-8"?>
<sst xmlns="http://schemas.openxmlformats.org/spreadsheetml/2006/main" count="61" uniqueCount="47">
  <si>
    <t>BẢNG SO SÁNH CHÀO GIÁ THI CÔNG XÂY DỰNG NHÀ PHỐ</t>
  </si>
  <si>
    <t>Công trình: Nhà phố 1 trệt 3 lầu — Diện tích xây dựng: ~360 m² sàn — Đơn vị tiền: VNĐ</t>
  </si>
  <si>
    <t>STT</t>
  </si>
  <si>
    <t>Hạng mục công việc</t>
  </si>
  <si>
    <t>ĐVT</t>
  </si>
  <si>
    <t>Khối lượng</t>
  </si>
  <si>
    <t>Nhà Thầu 1
Cty TNHH XD An Phát</t>
  </si>
  <si>
    <t>Nhà Thầu 2
Cty CP XD Thành Đạt</t>
  </si>
  <si>
    <t>Nhà Thầu 3
Cty TNHH XD Hoàng Long</t>
  </si>
  <si>
    <t>Nhà Thầu 4
Cty CP XD Minh Khang</t>
  </si>
  <si>
    <t>Đơn giá</t>
  </si>
  <si>
    <t>Thành tiền</t>
  </si>
  <si>
    <t>Phần móng (thi công móng, đài, giằng móng)</t>
  </si>
  <si>
    <t>m2</t>
  </si>
  <si>
    <t>Phần kết cấu BTCT (cột, dầm, sàn, cầu thang)</t>
  </si>
  <si>
    <t>Phần xây tường (bao che + ngăn phòng)</t>
  </si>
  <si>
    <t>Phần mái (kết cấu mái + chống thấm)</t>
  </si>
  <si>
    <t>Phần trát tường + sơn nước (trong &amp; ngoài)</t>
  </si>
  <si>
    <t>Phần ốp lát gạch (nền + tường WC/bếp)</t>
  </si>
  <si>
    <t>Phần cửa (cửa đi, cửa sổ, cửa cuốn)</t>
  </si>
  <si>
    <t>bộ</t>
  </si>
  <si>
    <t>Phần điện (dây, ổ cắm, đèn, tủ điện)</t>
  </si>
  <si>
    <t>điểm</t>
  </si>
  <si>
    <t>Phần cấp thoát nước + thiết bị vệ sinh</t>
  </si>
  <si>
    <t>Phần trần thạch cao</t>
  </si>
  <si>
    <t>Chi phí khác (an toàn lao động, dọn dẹp, phát sinh)</t>
  </si>
  <si>
    <t>HT</t>
  </si>
  <si>
    <t>TỔNG CỘNG GIÁ TRỊ CHÀO GIÁ</t>
  </si>
  <si>
    <t>DASHBOARD SO SÁNH TỔNG HỢP CHÀO GIÁ — 4 NHÀ THẦU</t>
  </si>
  <si>
    <t>Diện tích sàn (m²):</t>
  </si>
  <si>
    <t>1. TỔNG HỢP THEO NHÀ THẦU</t>
  </si>
  <si>
    <t>Nhà thầu</t>
  </si>
  <si>
    <t>Tổng giá chào (VNĐ)</t>
  </si>
  <si>
    <t>Đơn giá/m² sàn (VNĐ)</t>
  </si>
  <si>
    <t>Chênh lệch vs thấp nhất (VNĐ)</t>
  </si>
  <si>
    <t>% chênh lệch</t>
  </si>
  <si>
    <t>Xếp hạng</t>
  </si>
  <si>
    <t>Đánh giá</t>
  </si>
  <si>
    <t>GIÁ CHÀO THẤP NHẤT (VNĐ)</t>
  </si>
  <si>
    <t>GIÁ CHÀO CAO NHẤT (VNĐ)</t>
  </si>
  <si>
    <t>CHÊNH LỆCH CAO – THẤP (VNĐ)</t>
  </si>
  <si>
    <t>ĐƠN GIÁ/M² SÀN THẤP NHẤT</t>
  </si>
  <si>
    <t>VNĐ/m² sàn</t>
  </si>
  <si>
    <t>2. SO SÁNH THÀNH TIỀN THEO HẠNG MỤC (VNĐ)</t>
  </si>
  <si>
    <t>Giá thấp nhất</t>
  </si>
  <si>
    <t>Nhà thầu chào thấp nhất</t>
  </si>
  <si>
    <t>TỔNG CỘNG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</si>
</sst>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&quot;-&quot;"/>
    <numFmt numFmtId="165" formatCode="0.0%;\(0.0%\);&quot;-&quot;"/>
  </numFmts>
  <fonts count="20" x14ac:knownFonts="1">
    <font>
      <sz val="11"/>
      <color theme="1"/>
      <name val="Calibri"/>
      <family val="2"/>
      <scheme val="minor"/>
    </font>
    <font>
      <b/>
      <sz val="14"/>
      <color rgb="FFFFFFFF"/>
      <name val="Arial"/>
    </font>
    <font>
      <i/>
      <sz val="10"/>
      <color rgb="FF595959"/>
      <name val="Arial"/>
    </font>
    <font>
      <b/>
      <sz val="10"/>
      <color rgb="FFFFFFFF"/>
      <name val="Arial"/>
    </font>
    <font>
      <b/>
      <sz val="10"/>
      <color rgb="FF1F3864"/>
      <name val="Arial"/>
    </font>
    <font>
      <sz val="10"/>
      <color rgb="FF0000FF"/>
      <name val="Arial"/>
    </font>
    <font>
      <sz val="10"/>
      <color rgb="FF000000"/>
      <name val="Arial"/>
    </font>
    <font>
      <b/>
      <sz val="11"/>
      <name val="Arial"/>
    </font>
    <font>
      <sz val="10"/>
      <color theme="1"/>
      <name val="Arial"/>
    </font>
    <font>
      <sz val="9"/>
      <color indexed="81"/>
      <name val="Tahoma"/>
    </font>
    <font>
      <b/>
      <sz val="9"/>
      <color indexed="81"/>
      <name val="Tahoma"/>
    </font>
    <font>
      <b/>
      <sz val="11"/>
      <color rgb="FFFFFFFF"/>
      <name val="Arial"/>
    </font>
    <font>
      <sz val="10"/>
      <color rgb="FF008000"/>
      <name val="Arial"/>
    </font>
    <font>
      <b/>
      <sz val="9"/>
      <color rgb="FF1F3864"/>
      <name val="Arial"/>
    </font>
    <font>
      <b/>
      <sz val="14"/>
      <color rgb="FF006100"/>
      <name val="Arial"/>
    </font>
    <font>
      <i/>
      <sz val="9"/>
      <color rgb="FF595959"/>
      <name val="Arial"/>
    </font>
    <font>
      <b/>
      <sz val="14"/>
      <color rgb="FF9C0006"/>
      <name val="Arial"/>
    </font>
    <font>
      <b/>
      <sz val="14"/>
      <color rgb="FF1F3864"/>
      <name val="Arial"/>
    </font>
    <font>
      <b/>
      <sz val="10"/>
      <color rgb="FF006100"/>
      <name val="Arial"/>
    </font>
    <font>
      <b/>
      <sz val="1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CE6F1"/>
      </patternFill>
    </fill>
    <fill>
      <patternFill patternType="solid">
        <fgColor rgb="FFF2F2F2"/>
      </patternFill>
    </fill>
    <fill>
      <patternFill patternType="solid">
        <fgColor rgb="FF1F386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3" fontId="5" fillId="4" borderId="1" xfId="0" applyNumberFormat="1" applyFont="1" applyFill="1" applyBorder="1"/>
    <xf numFmtId="3" fontId="6" fillId="4" borderId="1" xfId="0" applyNumberFormat="1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3" fontId="5" fillId="0" borderId="1" xfId="0" applyNumberFormat="1" applyFont="1" applyBorder="1"/>
    <xf numFmtId="3" fontId="6" fillId="0" borderId="1" xfId="0" applyNumberFormat="1" applyFont="1" applyBorder="1"/>
    <xf numFmtId="0" fontId="0" fillId="3" borderId="1" xfId="0" applyFill="1" applyBorder="1"/>
    <xf numFmtId="3" fontId="7" fillId="3" borderId="1" xfId="0" applyNumberFormat="1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/>
    <xf numFmtId="0" fontId="7" fillId="3" borderId="1" xfId="0" applyFont="1" applyFill="1" applyBorder="1" applyAlignment="1">
      <alignment horizontal="left" vertical="center"/>
    </xf>
    <xf numFmtId="0" fontId="0" fillId="3" borderId="1" xfId="0" applyFill="1" applyBorder="1"/>
    <xf numFmtId="0" fontId="4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8" fillId="0" borderId="0" xfId="0" applyFont="1" applyAlignment="1">
      <alignment horizontal="right"/>
    </xf>
    <xf numFmtId="3" fontId="5" fillId="0" borderId="0" xfId="0" applyNumberFormat="1" applyFont="1" applyAlignment="1">
      <alignment horizontal="left"/>
    </xf>
    <xf numFmtId="0" fontId="1" fillId="5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3" fontId="14" fillId="7" borderId="0" xfId="0" applyNumberFormat="1" applyFont="1" applyFill="1" applyAlignment="1">
      <alignment horizontal="center"/>
    </xf>
    <xf numFmtId="0" fontId="15" fillId="7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3" fontId="16" fillId="7" borderId="0" xfId="0" applyNumberFormat="1" applyFont="1" applyFill="1" applyAlignment="1">
      <alignment horizontal="center"/>
    </xf>
    <xf numFmtId="0" fontId="15" fillId="7" borderId="0" xfId="0" applyFont="1" applyFill="1" applyAlignment="1">
      <alignment horizontal="center"/>
    </xf>
    <xf numFmtId="3" fontId="17" fillId="7" borderId="0" xfId="0" applyNumberFormat="1" applyFont="1" applyFill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2" fillId="0" borderId="1" xfId="0" applyFont="1" applyBorder="1"/>
    <xf numFmtId="3" fontId="12" fillId="0" borderId="1" xfId="0" applyNumberFormat="1" applyFont="1" applyBorder="1"/>
    <xf numFmtId="164" fontId="6" fillId="0" borderId="1" xfId="0" applyNumberFormat="1" applyFont="1" applyBorder="1"/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3" fontId="18" fillId="8" borderId="1" xfId="0" applyNumberFormat="1" applyFont="1" applyFill="1" applyBorder="1"/>
    <xf numFmtId="0" fontId="19" fillId="6" borderId="1" xfId="0" applyFont="1" applyFill="1" applyBorder="1"/>
    <xf numFmtId="3" fontId="19" fillId="6" borderId="1" xfId="0" applyNumberFormat="1" applyFont="1" applyFill="1" applyBorder="1"/>
    <xf numFmtId="0" fontId="15" fillId="6" borderId="1" xfId="0" applyFont="1" applyFill="1" applyBorder="1" applyAlignment="1">
      <alignment horizontal="center"/>
    </xf>
    <xf numFmtId="0" fontId="11" fillId="5" borderId="2" xfId="0" applyFont="1" applyFill="1" applyBorder="1"/>
  </cellXfs>
  <cellStyles count="1">
    <cellStyle name="Normal" xfId="0" builtinId="0"/>
  </cellStyles>
  <dxfs count="6">
    <dxf>
      <fill>
        <patternFill patternType="solid">
          <fgColor indexed="64"/>
          <bgColor rgb="FFE2EFDA"/>
        </patternFill>
      </fill>
    </dxf>
    <dxf>
      <font>
        <b/>
        <i val="0"/>
        <color rgb="FF006100"/>
      </font>
      <fill>
        <patternFill patternType="solid">
          <fgColor indexed="64"/>
          <bgColor rgb="FFE2EFDA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Tổng giá chào theo nhà thầu (VNĐ)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,,&quot; tr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Dashboard!$A$10:$A$13</c:f>
              <c:strCache>
                <c:ptCount val="4"/>
                <c:pt idx="0">
                  <c:v>Nhà Thầu 1 — Cty TNHH XD An Phát</c:v>
                </c:pt>
                <c:pt idx="1">
                  <c:v>Nhà Thầu 2 — Cty CP XD Thành Đạt</c:v>
                </c:pt>
                <c:pt idx="2">
                  <c:v>Nhà Thầu 3 — Cty TNHH XD Hoàng Long</c:v>
                </c:pt>
                <c:pt idx="3">
                  <c:v>Nhà Thầu 4 — Cty CP XD Minh Khang</c:v>
                </c:pt>
              </c:strCache>
            </c:strRef>
          </c:cat>
          <c:val>
            <c:numRef>
              <c:f>Dashboard!$B$10:$B$13</c:f>
              <c:numCache>
                <c:formatCode>#,##0</c:formatCode>
                <c:ptCount val="4"/>
                <c:pt idx="0">
                  <c:v>2415100000</c:v>
                </c:pt>
                <c:pt idx="1">
                  <c:v>2327900000</c:v>
                </c:pt>
                <c:pt idx="2">
                  <c:v>2529600000</c:v>
                </c:pt>
                <c:pt idx="3">
                  <c:v>2350490000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63-44C4-81DD-7BE63B940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2757984"/>
        <c:axId val="1386826784"/>
      </c:barChart>
      <c:catAx>
        <c:axId val="136275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826784"/>
        <c:crosses val="autoZero"/>
        <c:auto val="1"/>
        <c:lblAlgn val="ctr"/>
        <c:lblOffset val="100"/>
        <c:noMultiLvlLbl val="0"/>
      </c:catAx>
      <c:valAx>
        <c:axId val="138682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2757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So sánh thành tiền theo hạng mục (VNĐ)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Dashboard!$B$16</c:f>
              <c:strCache>
                <c:ptCount val="1"/>
                <c:pt idx="0">
                  <c:v>Nhà Thầu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Dashboard!$A$17:$A$27</c:f>
              <c:strCache>
                <c:ptCount val="11"/>
                <c:pt idx="0">
                  <c:v>Phần móng (thi công móng, đài, giằng móng)</c:v>
                </c:pt>
                <c:pt idx="1">
                  <c:v>Phần kết cấu BTCT (cột, dầm, sàn, cầu thang)</c:v>
                </c:pt>
                <c:pt idx="2">
                  <c:v>Phần xây tường (bao che + ngăn phòng)</c:v>
                </c:pt>
                <c:pt idx="3">
                  <c:v>Phần mái (kết cấu mái + chống thấm)</c:v>
                </c:pt>
                <c:pt idx="4">
                  <c:v>Phần trát tường + sơn nước (trong &amp; ngoài)</c:v>
                </c:pt>
                <c:pt idx="5">
                  <c:v>Phần ốp lát gạch (nền + tường WC/bếp)</c:v>
                </c:pt>
                <c:pt idx="6">
                  <c:v>Phần cửa (cửa đi, cửa sổ, cửa cuốn)</c:v>
                </c:pt>
                <c:pt idx="7">
                  <c:v>Phần điện (dây, ổ cắm, đèn, tủ điện)</c:v>
                </c:pt>
                <c:pt idx="8">
                  <c:v>Phần cấp thoát nước + thiết bị vệ sinh</c:v>
                </c:pt>
                <c:pt idx="9">
                  <c:v>Phần trần thạch cao</c:v>
                </c:pt>
                <c:pt idx="10">
                  <c:v>Chi phí khác (an toàn lao động, dọn dẹp, phát sinh)</c:v>
                </c:pt>
              </c:strCache>
            </c:strRef>
          </c:cat>
          <c:val>
            <c:numRef>
              <c:f>Dashboard!$B$17:$B$27</c:f>
              <c:numCache>
                <c:formatCode>#,##0</c:formatCode>
                <c:ptCount val="11"/>
                <c:pt idx="0">
                  <c:v>198000000</c:v>
                </c:pt>
                <c:pt idx="1">
                  <c:v>1260000000</c:v>
                </c:pt>
                <c:pt idx="2">
                  <c:v>157500000</c:v>
                </c:pt>
                <c:pt idx="3">
                  <c:v>95000000</c:v>
                </c:pt>
                <c:pt idx="4">
                  <c:v>166500000</c:v>
                </c:pt>
                <c:pt idx="5">
                  <c:v>159600000</c:v>
                </c:pt>
                <c:pt idx="6">
                  <c:v>127500000</c:v>
                </c:pt>
                <c:pt idx="7">
                  <c:v>78000000</c:v>
                </c:pt>
                <c:pt idx="8">
                  <c:v>48000000</c:v>
                </c:pt>
                <c:pt idx="9">
                  <c:v>80000000</c:v>
                </c:pt>
                <c:pt idx="10">
                  <c:v>45000000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49-41A5-BBA0-1019C8C72328}"/>
            </c:ext>
          </c:extLst>
        </c:ser>
        <c:ser>
          <c:idx val="1"/>
          <c:order val="1"/>
          <c:tx>
            <c:strRef>
              <c:f>Dashboard!$C$16</c:f>
              <c:strCache>
                <c:ptCount val="1"/>
                <c:pt idx="0">
                  <c:v>Nhà Thầu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Dashboard!$A$17:$A$27</c:f>
              <c:strCache>
                <c:ptCount val="11"/>
                <c:pt idx="0">
                  <c:v>Phần móng (thi công móng, đài, giằng móng)</c:v>
                </c:pt>
                <c:pt idx="1">
                  <c:v>Phần kết cấu BTCT (cột, dầm, sàn, cầu thang)</c:v>
                </c:pt>
                <c:pt idx="2">
                  <c:v>Phần xây tường (bao che + ngăn phòng)</c:v>
                </c:pt>
                <c:pt idx="3">
                  <c:v>Phần mái (kết cấu mái + chống thấm)</c:v>
                </c:pt>
                <c:pt idx="4">
                  <c:v>Phần trát tường + sơn nước (trong &amp; ngoài)</c:v>
                </c:pt>
                <c:pt idx="5">
                  <c:v>Phần ốp lát gạch (nền + tường WC/bếp)</c:v>
                </c:pt>
                <c:pt idx="6">
                  <c:v>Phần cửa (cửa đi, cửa sổ, cửa cuốn)</c:v>
                </c:pt>
                <c:pt idx="7">
                  <c:v>Phần điện (dây, ổ cắm, đèn, tủ điện)</c:v>
                </c:pt>
                <c:pt idx="8">
                  <c:v>Phần cấp thoát nước + thiết bị vệ sinh</c:v>
                </c:pt>
                <c:pt idx="9">
                  <c:v>Phần trần thạch cao</c:v>
                </c:pt>
                <c:pt idx="10">
                  <c:v>Chi phí khác (an toàn lao động, dọn dẹp, phát sinh)</c:v>
                </c:pt>
              </c:strCache>
            </c:strRef>
          </c:cat>
          <c:val>
            <c:numRef>
              <c:f>Dashboard!$C$17:$C$27</c:f>
              <c:numCache>
                <c:formatCode>#,##0</c:formatCode>
                <c:ptCount val="11"/>
                <c:pt idx="0">
                  <c:v>189000000</c:v>
                </c:pt>
                <c:pt idx="1">
                  <c:v>1224000000</c:v>
                </c:pt>
                <c:pt idx="2">
                  <c:v>150750000</c:v>
                </c:pt>
                <c:pt idx="3">
                  <c:v>92000000</c:v>
                </c:pt>
                <c:pt idx="4">
                  <c:v>157500000</c:v>
                </c:pt>
                <c:pt idx="5">
                  <c:v>152000000</c:v>
                </c:pt>
                <c:pt idx="6">
                  <c:v>123000000</c:v>
                </c:pt>
                <c:pt idx="7">
                  <c:v>74400000</c:v>
                </c:pt>
                <c:pt idx="8">
                  <c:v>46000000</c:v>
                </c:pt>
                <c:pt idx="9">
                  <c:v>76250000</c:v>
                </c:pt>
                <c:pt idx="10">
                  <c:v>43000000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49-41A5-BBA0-1019C8C72328}"/>
            </c:ext>
          </c:extLst>
        </c:ser>
        <c:ser>
          <c:idx val="2"/>
          <c:order val="2"/>
          <c:tx>
            <c:strRef>
              <c:f>Dashboard!$D$16</c:f>
              <c:strCache>
                <c:ptCount val="1"/>
                <c:pt idx="0">
                  <c:v>Nhà Thầu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Dashboard!$A$17:$A$27</c:f>
              <c:strCache>
                <c:ptCount val="11"/>
                <c:pt idx="0">
                  <c:v>Phần móng (thi công móng, đài, giằng móng)</c:v>
                </c:pt>
                <c:pt idx="1">
                  <c:v>Phần kết cấu BTCT (cột, dầm, sàn, cầu thang)</c:v>
                </c:pt>
                <c:pt idx="2">
                  <c:v>Phần xây tường (bao che + ngăn phòng)</c:v>
                </c:pt>
                <c:pt idx="3">
                  <c:v>Phần mái (kết cấu mái + chống thấm)</c:v>
                </c:pt>
                <c:pt idx="4">
                  <c:v>Phần trát tường + sơn nước (trong &amp; ngoài)</c:v>
                </c:pt>
                <c:pt idx="5">
                  <c:v>Phần ốp lát gạch (nền + tường WC/bếp)</c:v>
                </c:pt>
                <c:pt idx="6">
                  <c:v>Phần cửa (cửa đi, cửa sổ, cửa cuốn)</c:v>
                </c:pt>
                <c:pt idx="7">
                  <c:v>Phần điện (dây, ổ cắm, đèn, tủ điện)</c:v>
                </c:pt>
                <c:pt idx="8">
                  <c:v>Phần cấp thoát nước + thiết bị vệ sinh</c:v>
                </c:pt>
                <c:pt idx="9">
                  <c:v>Phần trần thạch cao</c:v>
                </c:pt>
                <c:pt idx="10">
                  <c:v>Chi phí khác (an toàn lao động, dọn dẹp, phát sinh)</c:v>
                </c:pt>
              </c:strCache>
            </c:strRef>
          </c:cat>
          <c:val>
            <c:numRef>
              <c:f>Dashboard!$D$17:$D$27</c:f>
              <c:numCache>
                <c:formatCode>#,##0</c:formatCode>
                <c:ptCount val="11"/>
                <c:pt idx="0">
                  <c:v>211500000</c:v>
                </c:pt>
                <c:pt idx="1">
                  <c:v>1314000000</c:v>
                </c:pt>
                <c:pt idx="2">
                  <c:v>164250000</c:v>
                </c:pt>
                <c:pt idx="3">
                  <c:v>101000000</c:v>
                </c:pt>
                <c:pt idx="4">
                  <c:v>175500000</c:v>
                </c:pt>
                <c:pt idx="5">
                  <c:v>165300000</c:v>
                </c:pt>
                <c:pt idx="6">
                  <c:v>133500000</c:v>
                </c:pt>
                <c:pt idx="7">
                  <c:v>81600000</c:v>
                </c:pt>
                <c:pt idx="8">
                  <c:v>51200000</c:v>
                </c:pt>
                <c:pt idx="9">
                  <c:v>83750000</c:v>
                </c:pt>
                <c:pt idx="10">
                  <c:v>48000000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9-41A5-BBA0-1019C8C72328}"/>
            </c:ext>
          </c:extLst>
        </c:ser>
        <c:ser>
          <c:idx val="3"/>
          <c:order val="3"/>
          <c:tx>
            <c:strRef>
              <c:f>Dashboard!$E$16</c:f>
              <c:strCache>
                <c:ptCount val="1"/>
                <c:pt idx="0">
                  <c:v>Nhà Thầu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Dashboard!$A$17:$A$27</c:f>
              <c:strCache>
                <c:ptCount val="11"/>
                <c:pt idx="0">
                  <c:v>Phần móng (thi công móng, đài, giằng móng)</c:v>
                </c:pt>
                <c:pt idx="1">
                  <c:v>Phần kết cấu BTCT (cột, dầm, sàn, cầu thang)</c:v>
                </c:pt>
                <c:pt idx="2">
                  <c:v>Phần xây tường (bao che + ngăn phòng)</c:v>
                </c:pt>
                <c:pt idx="3">
                  <c:v>Phần mái (kết cấu mái + chống thấm)</c:v>
                </c:pt>
                <c:pt idx="4">
                  <c:v>Phần trát tường + sơn nước (trong &amp; ngoài)</c:v>
                </c:pt>
                <c:pt idx="5">
                  <c:v>Phần ốp lát gạch (nền + tường WC/bếp)</c:v>
                </c:pt>
                <c:pt idx="6">
                  <c:v>Phần cửa (cửa đi, cửa sổ, cửa cuốn)</c:v>
                </c:pt>
                <c:pt idx="7">
                  <c:v>Phần điện (dây, ổ cắm, đèn, tủ điện)</c:v>
                </c:pt>
                <c:pt idx="8">
                  <c:v>Phần cấp thoát nước + thiết bị vệ sinh</c:v>
                </c:pt>
                <c:pt idx="9">
                  <c:v>Phần trần thạch cao</c:v>
                </c:pt>
                <c:pt idx="10">
                  <c:v>Chi phí khác (an toàn lao động, dọn dẹp, phát sinh)</c:v>
                </c:pt>
              </c:strCache>
            </c:strRef>
          </c:cat>
          <c:val>
            <c:numRef>
              <c:f>Dashboard!$E$17:$E$27</c:f>
              <c:numCache>
                <c:formatCode>#,##0</c:formatCode>
                <c:ptCount val="11"/>
                <c:pt idx="0">
                  <c:v>130500000</c:v>
                </c:pt>
                <c:pt idx="1">
                  <c:v>1267200000</c:v>
                </c:pt>
                <c:pt idx="2">
                  <c:v>158400000</c:v>
                </c:pt>
                <c:pt idx="3">
                  <c:v>96000000</c:v>
                </c:pt>
                <c:pt idx="4">
                  <c:v>163800000</c:v>
                </c:pt>
                <c:pt idx="5">
                  <c:v>158840000</c:v>
                </c:pt>
                <c:pt idx="6">
                  <c:v>126750000</c:v>
                </c:pt>
                <c:pt idx="7">
                  <c:v>77400000</c:v>
                </c:pt>
                <c:pt idx="8">
                  <c:v>47600000</c:v>
                </c:pt>
                <c:pt idx="9">
                  <c:v>79500000</c:v>
                </c:pt>
                <c:pt idx="10">
                  <c:v>44500000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9-41A5-BBA0-1019C8C72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85109344"/>
        <c:axId val="967894368"/>
      </c:barChart>
      <c:catAx>
        <c:axId val="13851093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7894368"/>
        <c:crosses val="autoZero"/>
        <c:auto val="1"/>
        <c:lblAlgn val="ctr"/>
        <c:lblOffset val="100"/>
        <c:noMultiLvlLbl val="0"/>
      </c:catAx>
      <c:valAx>
        <c:axId val="967894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5109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0</xdr:rowOff>
    </xdr:from>
    <xdr:to>
      <xdr:col>4</xdr:col>
      <xdr:colOff>0</xdr:colOff>
      <xdr:row>46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B79BECD-FAE6-FEDD-4801-F9861954D7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30</xdr:row>
      <xdr:rowOff>0</xdr:rowOff>
    </xdr:from>
    <xdr:to>
      <xdr:col>7</xdr:col>
      <xdr:colOff>0</xdr:colOff>
      <xdr:row>46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C9ED0F1-F618-DBCF-8959-85111149C8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DD5A698-225E-4D35-A365-74BEDE708B29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5cec0a17-58ba-47af-a86a-e447f2a4e882&quot;"/>
  </we:properties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workbookViewId="0">
      <pane xSplit="4" ySplit="5" topLeftCell="E6" activePane="bottomRight" state="frozen"/>
      <selection pane="topRight"/>
      <selection pane="bottomLeft"/>
      <selection pane="bottomRight" activeCell="F22" sqref="F22"/>
    </sheetView>
  </sheetViews>
  <sheetFormatPr defaultRowHeight="14.4" x14ac:dyDescent="0.3"/>
  <cols>
    <col min="1" max="1" width="6" customWidth="1"/>
    <col min="2" max="2" width="42" customWidth="1"/>
    <col min="3" max="3" width="8" customWidth="1"/>
    <col min="4" max="4" width="12" customWidth="1"/>
    <col min="5" max="5" width="14" customWidth="1"/>
    <col min="6" max="6" width="16" customWidth="1"/>
    <col min="7" max="7" width="14" customWidth="1"/>
    <col min="8" max="8" width="16" customWidth="1"/>
    <col min="9" max="9" width="14" customWidth="1"/>
    <col min="10" max="10" width="16" customWidth="1"/>
    <col min="11" max="11" width="14" customWidth="1"/>
    <col min="12" max="12" width="16" customWidth="1"/>
  </cols>
  <sheetData>
    <row r="1" spans="1:12" ht="24" customHeight="1" x14ac:dyDescent="0.3">
      <c r="A1" s="18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3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4" spans="1:12" ht="30" customHeight="1" x14ac:dyDescent="0.3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/>
      <c r="G4" s="12" t="s">
        <v>7</v>
      </c>
      <c r="H4" s="12"/>
      <c r="I4" s="12" t="s">
        <v>8</v>
      </c>
      <c r="J4" s="12"/>
      <c r="K4" s="12" t="s">
        <v>9</v>
      </c>
      <c r="L4" s="12"/>
    </row>
    <row r="5" spans="1:12" x14ac:dyDescent="0.3">
      <c r="A5" s="17"/>
      <c r="B5" s="17"/>
      <c r="C5" s="17"/>
      <c r="D5" s="17"/>
      <c r="E5" s="1" t="s">
        <v>10</v>
      </c>
      <c r="F5" s="1" t="s">
        <v>11</v>
      </c>
      <c r="G5" s="1" t="s">
        <v>10</v>
      </c>
      <c r="H5" s="1" t="s">
        <v>11</v>
      </c>
      <c r="I5" s="1" t="s">
        <v>10</v>
      </c>
      <c r="J5" s="1" t="s">
        <v>11</v>
      </c>
      <c r="K5" s="1" t="s">
        <v>10</v>
      </c>
      <c r="L5" s="1" t="s">
        <v>11</v>
      </c>
    </row>
    <row r="6" spans="1:12" x14ac:dyDescent="0.3">
      <c r="A6" s="2">
        <v>1</v>
      </c>
      <c r="B6" s="3" t="s">
        <v>12</v>
      </c>
      <c r="C6" s="2" t="s">
        <v>13</v>
      </c>
      <c r="D6" s="2">
        <v>90</v>
      </c>
      <c r="E6" s="4">
        <v>2200000</v>
      </c>
      <c r="F6" s="5">
        <f t="shared" ref="F6:F16" si="0">D6*E6</f>
        <v>198000000</v>
      </c>
      <c r="G6" s="4">
        <v>2100000</v>
      </c>
      <c r="H6" s="5">
        <f t="shared" ref="H6:H16" si="1">D6*G6</f>
        <v>189000000</v>
      </c>
      <c r="I6" s="4">
        <v>2350000</v>
      </c>
      <c r="J6" s="5">
        <f t="shared" ref="J6:J16" si="2">D6*I6</f>
        <v>211500000</v>
      </c>
      <c r="K6" s="4">
        <v>1450000</v>
      </c>
      <c r="L6" s="5">
        <f t="shared" ref="L6:L16" si="3">D6*K6</f>
        <v>130500000</v>
      </c>
    </row>
    <row r="7" spans="1:12" x14ac:dyDescent="0.3">
      <c r="A7" s="6">
        <v>2</v>
      </c>
      <c r="B7" s="7" t="s">
        <v>14</v>
      </c>
      <c r="C7" s="6" t="s">
        <v>13</v>
      </c>
      <c r="D7" s="6">
        <v>360</v>
      </c>
      <c r="E7" s="8">
        <v>3500000</v>
      </c>
      <c r="F7" s="9">
        <f t="shared" si="0"/>
        <v>1260000000</v>
      </c>
      <c r="G7" s="8">
        <v>3400000</v>
      </c>
      <c r="H7" s="9">
        <f t="shared" si="1"/>
        <v>1224000000</v>
      </c>
      <c r="I7" s="8">
        <v>3650000</v>
      </c>
      <c r="J7" s="9">
        <f t="shared" si="2"/>
        <v>1314000000</v>
      </c>
      <c r="K7" s="8">
        <v>3520000</v>
      </c>
      <c r="L7" s="9">
        <f t="shared" si="3"/>
        <v>1267200000</v>
      </c>
    </row>
    <row r="8" spans="1:12" x14ac:dyDescent="0.3">
      <c r="A8" s="2">
        <v>3</v>
      </c>
      <c r="B8" s="3" t="s">
        <v>15</v>
      </c>
      <c r="C8" s="2" t="s">
        <v>13</v>
      </c>
      <c r="D8" s="2">
        <v>450</v>
      </c>
      <c r="E8" s="4">
        <v>350000</v>
      </c>
      <c r="F8" s="5">
        <f t="shared" si="0"/>
        <v>157500000</v>
      </c>
      <c r="G8" s="4">
        <v>335000</v>
      </c>
      <c r="H8" s="5">
        <f t="shared" si="1"/>
        <v>150750000</v>
      </c>
      <c r="I8" s="4">
        <v>365000</v>
      </c>
      <c r="J8" s="5">
        <f t="shared" si="2"/>
        <v>164250000</v>
      </c>
      <c r="K8" s="4">
        <v>352000</v>
      </c>
      <c r="L8" s="5">
        <f t="shared" si="3"/>
        <v>158400000</v>
      </c>
    </row>
    <row r="9" spans="1:12" x14ac:dyDescent="0.3">
      <c r="A9" s="6">
        <v>4</v>
      </c>
      <c r="B9" s="7" t="s">
        <v>16</v>
      </c>
      <c r="C9" s="6" t="s">
        <v>13</v>
      </c>
      <c r="D9" s="6">
        <v>100</v>
      </c>
      <c r="E9" s="8">
        <v>950000</v>
      </c>
      <c r="F9" s="9">
        <f t="shared" si="0"/>
        <v>95000000</v>
      </c>
      <c r="G9" s="8">
        <v>920000</v>
      </c>
      <c r="H9" s="9">
        <f t="shared" si="1"/>
        <v>92000000</v>
      </c>
      <c r="I9" s="8">
        <v>1010000</v>
      </c>
      <c r="J9" s="9">
        <f t="shared" si="2"/>
        <v>101000000</v>
      </c>
      <c r="K9" s="8">
        <v>960000</v>
      </c>
      <c r="L9" s="9">
        <f t="shared" si="3"/>
        <v>96000000</v>
      </c>
    </row>
    <row r="10" spans="1:12" x14ac:dyDescent="0.3">
      <c r="A10" s="2">
        <v>5</v>
      </c>
      <c r="B10" s="3" t="s">
        <v>17</v>
      </c>
      <c r="C10" s="2" t="s">
        <v>13</v>
      </c>
      <c r="D10" s="2">
        <v>900</v>
      </c>
      <c r="E10" s="4">
        <v>185000</v>
      </c>
      <c r="F10" s="5">
        <f t="shared" si="0"/>
        <v>166500000</v>
      </c>
      <c r="G10" s="4">
        <v>175000</v>
      </c>
      <c r="H10" s="5">
        <f t="shared" si="1"/>
        <v>157500000</v>
      </c>
      <c r="I10" s="4">
        <v>195000</v>
      </c>
      <c r="J10" s="5">
        <f t="shared" si="2"/>
        <v>175500000</v>
      </c>
      <c r="K10" s="4">
        <v>182000</v>
      </c>
      <c r="L10" s="5">
        <f t="shared" si="3"/>
        <v>163800000</v>
      </c>
    </row>
    <row r="11" spans="1:12" x14ac:dyDescent="0.3">
      <c r="A11" s="6">
        <v>6</v>
      </c>
      <c r="B11" s="7" t="s">
        <v>18</v>
      </c>
      <c r="C11" s="6" t="s">
        <v>13</v>
      </c>
      <c r="D11" s="6">
        <v>380</v>
      </c>
      <c r="E11" s="8">
        <v>420000</v>
      </c>
      <c r="F11" s="9">
        <f t="shared" si="0"/>
        <v>159600000</v>
      </c>
      <c r="G11" s="8">
        <v>400000</v>
      </c>
      <c r="H11" s="9">
        <f t="shared" si="1"/>
        <v>152000000</v>
      </c>
      <c r="I11" s="8">
        <v>435000</v>
      </c>
      <c r="J11" s="9">
        <f t="shared" si="2"/>
        <v>165300000</v>
      </c>
      <c r="K11" s="8">
        <v>418000</v>
      </c>
      <c r="L11" s="9">
        <f t="shared" si="3"/>
        <v>158840000</v>
      </c>
    </row>
    <row r="12" spans="1:12" x14ac:dyDescent="0.3">
      <c r="A12" s="2">
        <v>7</v>
      </c>
      <c r="B12" s="3" t="s">
        <v>19</v>
      </c>
      <c r="C12" s="2" t="s">
        <v>20</v>
      </c>
      <c r="D12" s="2">
        <v>15</v>
      </c>
      <c r="E12" s="4">
        <v>8500000</v>
      </c>
      <c r="F12" s="5">
        <f t="shared" si="0"/>
        <v>127500000</v>
      </c>
      <c r="G12" s="4">
        <v>8200000</v>
      </c>
      <c r="H12" s="5">
        <f t="shared" si="1"/>
        <v>123000000</v>
      </c>
      <c r="I12" s="4">
        <v>8900000</v>
      </c>
      <c r="J12" s="5">
        <f t="shared" si="2"/>
        <v>133500000</v>
      </c>
      <c r="K12" s="4">
        <v>8450000</v>
      </c>
      <c r="L12" s="5">
        <f t="shared" si="3"/>
        <v>126750000</v>
      </c>
    </row>
    <row r="13" spans="1:12" x14ac:dyDescent="0.3">
      <c r="A13" s="6">
        <v>8</v>
      </c>
      <c r="B13" s="7" t="s">
        <v>21</v>
      </c>
      <c r="C13" s="6" t="s">
        <v>22</v>
      </c>
      <c r="D13" s="6">
        <v>120</v>
      </c>
      <c r="E13" s="8">
        <v>650000</v>
      </c>
      <c r="F13" s="9">
        <f t="shared" si="0"/>
        <v>78000000</v>
      </c>
      <c r="G13" s="8">
        <v>620000</v>
      </c>
      <c r="H13" s="9">
        <f t="shared" si="1"/>
        <v>74400000</v>
      </c>
      <c r="I13" s="8">
        <v>680000</v>
      </c>
      <c r="J13" s="9">
        <f t="shared" si="2"/>
        <v>81600000</v>
      </c>
      <c r="K13" s="8">
        <v>645000</v>
      </c>
      <c r="L13" s="9">
        <f t="shared" si="3"/>
        <v>77400000</v>
      </c>
    </row>
    <row r="14" spans="1:12" x14ac:dyDescent="0.3">
      <c r="A14" s="2">
        <v>9</v>
      </c>
      <c r="B14" s="3" t="s">
        <v>23</v>
      </c>
      <c r="C14" s="2" t="s">
        <v>22</v>
      </c>
      <c r="D14" s="2">
        <v>40</v>
      </c>
      <c r="E14" s="4">
        <v>1200000</v>
      </c>
      <c r="F14" s="5">
        <f t="shared" si="0"/>
        <v>48000000</v>
      </c>
      <c r="G14" s="4">
        <v>1150000</v>
      </c>
      <c r="H14" s="5">
        <f t="shared" si="1"/>
        <v>46000000</v>
      </c>
      <c r="I14" s="4">
        <v>1280000</v>
      </c>
      <c r="J14" s="5">
        <f t="shared" si="2"/>
        <v>51200000</v>
      </c>
      <c r="K14" s="4">
        <v>1190000</v>
      </c>
      <c r="L14" s="5">
        <f t="shared" si="3"/>
        <v>47600000</v>
      </c>
    </row>
    <row r="15" spans="1:12" x14ac:dyDescent="0.3">
      <c r="A15" s="6">
        <v>10</v>
      </c>
      <c r="B15" s="7" t="s">
        <v>24</v>
      </c>
      <c r="C15" s="6" t="s">
        <v>13</v>
      </c>
      <c r="D15" s="6">
        <v>250</v>
      </c>
      <c r="E15" s="8">
        <v>320000</v>
      </c>
      <c r="F15" s="9">
        <f t="shared" si="0"/>
        <v>80000000</v>
      </c>
      <c r="G15" s="8">
        <v>305000</v>
      </c>
      <c r="H15" s="9">
        <f t="shared" si="1"/>
        <v>76250000</v>
      </c>
      <c r="I15" s="8">
        <v>335000</v>
      </c>
      <c r="J15" s="9">
        <f t="shared" si="2"/>
        <v>83750000</v>
      </c>
      <c r="K15" s="8">
        <v>318000</v>
      </c>
      <c r="L15" s="9">
        <f t="shared" si="3"/>
        <v>79500000</v>
      </c>
    </row>
    <row r="16" spans="1:12" x14ac:dyDescent="0.3">
      <c r="A16" s="2">
        <v>11</v>
      </c>
      <c r="B16" s="3" t="s">
        <v>25</v>
      </c>
      <c r="C16" s="2" t="s">
        <v>26</v>
      </c>
      <c r="D16" s="2">
        <v>1</v>
      </c>
      <c r="E16" s="4">
        <v>45000000</v>
      </c>
      <c r="F16" s="5">
        <f t="shared" si="0"/>
        <v>45000000</v>
      </c>
      <c r="G16" s="4">
        <v>43000000</v>
      </c>
      <c r="H16" s="5">
        <f t="shared" si="1"/>
        <v>43000000</v>
      </c>
      <c r="I16" s="4">
        <v>48000000</v>
      </c>
      <c r="J16" s="5">
        <f t="shared" si="2"/>
        <v>48000000</v>
      </c>
      <c r="K16" s="4">
        <v>44500000</v>
      </c>
      <c r="L16" s="5">
        <f t="shared" si="3"/>
        <v>44500000</v>
      </c>
    </row>
    <row r="17" spans="1:12" ht="19.95" customHeight="1" x14ac:dyDescent="0.3">
      <c r="A17" s="15" t="s">
        <v>27</v>
      </c>
      <c r="B17" s="16"/>
      <c r="C17" s="16"/>
      <c r="D17" s="16"/>
      <c r="E17" s="10"/>
      <c r="F17" s="11">
        <f>SUM(F6:F16)</f>
        <v>2415100000</v>
      </c>
      <c r="G17" s="10"/>
      <c r="H17" s="11">
        <f>SUM(H6:H16)</f>
        <v>2327900000</v>
      </c>
      <c r="I17" s="10"/>
      <c r="J17" s="11">
        <f>SUM(J6:J16)</f>
        <v>2529600000</v>
      </c>
      <c r="K17" s="10"/>
      <c r="L17" s="11">
        <f>SUM(L6:L16)</f>
        <v>2350490000</v>
      </c>
    </row>
  </sheetData>
  <mergeCells count="11">
    <mergeCell ref="A1:L1"/>
    <mergeCell ref="K4:L4"/>
    <mergeCell ref="G4:H4"/>
    <mergeCell ref="A2:L2"/>
    <mergeCell ref="E4:F4"/>
    <mergeCell ref="I4:J4"/>
    <mergeCell ref="A17:D17"/>
    <mergeCell ref="B4:B5"/>
    <mergeCell ref="C4:C5"/>
    <mergeCell ref="A4:A5"/>
    <mergeCell ref="D4:D5"/>
  </mergeCells>
  <conditionalFormatting sqref="F6:F16">
    <cfRule type="expression" dxfId="5" priority="1">
      <formula>F6=MIN($F6,$H6,$J6,$L6)</formula>
    </cfRule>
  </conditionalFormatting>
  <conditionalFormatting sqref="H6:H16">
    <cfRule type="expression" dxfId="4" priority="2">
      <formula>H6=MIN($F6,$H6,$J6,$L6)</formula>
    </cfRule>
  </conditionalFormatting>
  <conditionalFormatting sqref="J6:J16">
    <cfRule type="expression" dxfId="3" priority="3">
      <formula>J6=MIN($F6,$H6,$J6,$L6)</formula>
    </cfRule>
  </conditionalFormatting>
  <conditionalFormatting sqref="L6:L16">
    <cfRule type="expression" dxfId="2" priority="4">
      <formula>L6=MIN($F6,$H6,$J6,$L6)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CC167-48F2-4F07-B29E-DC5515D01373}">
  <dimension ref="A1:G28"/>
  <sheetViews>
    <sheetView showGridLines="0" tabSelected="1" topLeftCell="A15" zoomScale="70" zoomScaleNormal="70" workbookViewId="0">
      <selection sqref="A1:G1"/>
    </sheetView>
  </sheetViews>
  <sheetFormatPr defaultRowHeight="14.4" x14ac:dyDescent="0.3"/>
  <cols>
    <col min="1" max="1" width="55.5546875" customWidth="1"/>
    <col min="2" max="3" width="24.109375" customWidth="1"/>
    <col min="4" max="4" width="25.88671875" customWidth="1"/>
    <col min="5" max="5" width="24.109375" customWidth="1"/>
    <col min="6" max="6" width="22.21875" customWidth="1"/>
    <col min="7" max="7" width="29.6640625" customWidth="1"/>
  </cols>
  <sheetData>
    <row r="1" spans="1:7" ht="17.399999999999999" x14ac:dyDescent="0.3">
      <c r="A1" s="21" t="s">
        <v>28</v>
      </c>
      <c r="B1" s="21"/>
      <c r="C1" s="21"/>
      <c r="D1" s="21"/>
      <c r="E1" s="21"/>
      <c r="F1" s="21"/>
      <c r="G1" s="21"/>
    </row>
    <row r="2" spans="1:7" x14ac:dyDescent="0.3">
      <c r="A2" s="13" t="str">
        <f>'So Sanh Chao Gia'!A2</f>
        <v>Công trình: Nhà phố 1 trệt 3 lầu — Diện tích xây dựng: ~360 m² sàn — Đơn vị tiền: VNĐ</v>
      </c>
      <c r="B2" s="13"/>
      <c r="C2" s="13"/>
      <c r="D2" s="13"/>
      <c r="E2" s="13"/>
      <c r="F2" s="19" t="s">
        <v>29</v>
      </c>
      <c r="G2" s="20">
        <v>360</v>
      </c>
    </row>
    <row r="4" spans="1:7" x14ac:dyDescent="0.3">
      <c r="A4" s="22" t="s">
        <v>38</v>
      </c>
      <c r="B4" s="25" t="s">
        <v>39</v>
      </c>
      <c r="C4" s="14"/>
      <c r="D4" s="25" t="s">
        <v>40</v>
      </c>
      <c r="E4" s="14"/>
      <c r="F4" s="25" t="s">
        <v>41</v>
      </c>
      <c r="G4" s="14"/>
    </row>
    <row r="5" spans="1:7" ht="17.399999999999999" x14ac:dyDescent="0.3">
      <c r="A5" s="23">
        <f>MIN($B$10:$B$13)</f>
        <v>2327900000</v>
      </c>
      <c r="B5" s="26">
        <f>MAX($B$10:$B$13)</f>
        <v>2529600000</v>
      </c>
      <c r="C5" s="14"/>
      <c r="D5" s="28">
        <f>MAX($B$10:$B$13)-MIN($B$10:$B$13)</f>
        <v>201700000</v>
      </c>
      <c r="E5" s="14"/>
      <c r="F5" s="28">
        <f>MIN($B$10:$B$13)/$G$2</f>
        <v>6466388.888888889</v>
      </c>
      <c r="G5" s="14"/>
    </row>
    <row r="6" spans="1:7" x14ac:dyDescent="0.3">
      <c r="A6" s="24" t="str">
        <f>INDEX($A$10:$A$13,MATCH(MIN($B$10:$B$13),$B$10:$B$13,0))</f>
        <v>Nhà Thầu 2 — Cty CP XD Thành Đạt</v>
      </c>
      <c r="B6" s="27" t="str">
        <f>INDEX($A$10:$A$13,MATCH(MAX($B$10:$B$13),$B$10:$B$13,0))</f>
        <v>Nhà Thầu 3 — Cty TNHH XD Hoàng Long</v>
      </c>
      <c r="C6" s="14"/>
      <c r="D6" s="27" t="str">
        <f>"= "&amp;TEXT((MAX($B$10:$B$13)-MIN($B$10:$B$13))/MIN($B$10:$B$13),"0.0%")&amp;" so với giá thấp nhất"</f>
        <v>= 8.7% so với giá thấp nhất</v>
      </c>
      <c r="E6" s="14"/>
      <c r="F6" s="27" t="s">
        <v>42</v>
      </c>
      <c r="G6" s="14"/>
    </row>
    <row r="8" spans="1:7" x14ac:dyDescent="0.3">
      <c r="A8" s="39" t="s">
        <v>30</v>
      </c>
      <c r="B8" s="39"/>
      <c r="C8" s="39"/>
      <c r="D8" s="39"/>
      <c r="E8" s="39"/>
      <c r="F8" s="39"/>
      <c r="G8" s="39"/>
    </row>
    <row r="9" spans="1:7" x14ac:dyDescent="0.3">
      <c r="A9" s="29" t="s">
        <v>31</v>
      </c>
      <c r="B9" s="29" t="s">
        <v>32</v>
      </c>
      <c r="C9" s="29" t="s">
        <v>33</v>
      </c>
      <c r="D9" s="29" t="s">
        <v>34</v>
      </c>
      <c r="E9" s="29" t="s">
        <v>35</v>
      </c>
      <c r="F9" s="29" t="s">
        <v>36</v>
      </c>
      <c r="G9" s="29" t="s">
        <v>37</v>
      </c>
    </row>
    <row r="10" spans="1:7" x14ac:dyDescent="0.3">
      <c r="A10" s="30" t="str">
        <f>SUBSTITUTE('So Sanh Chao Gia'!E4,CHAR(10)," — ")</f>
        <v>Nhà Thầu 1 — Cty TNHH XD An Phát</v>
      </c>
      <c r="B10" s="31">
        <f>'So Sanh Chao Gia'!F17</f>
        <v>2415100000</v>
      </c>
      <c r="C10" s="9">
        <f>B10/$G$2</f>
        <v>6708611.111111111</v>
      </c>
      <c r="D10" s="32">
        <f>B10-MIN($B$10:$B$13)</f>
        <v>87200000</v>
      </c>
      <c r="E10" s="33">
        <f>D10/MIN($B$10:$B$13)</f>
        <v>3.745865372223893E-2</v>
      </c>
      <c r="F10" s="34">
        <f>RANK(B10,$B$10:$B$13,1)</f>
        <v>3</v>
      </c>
      <c r="G10" s="34" t="str">
        <f>IF(F10=1,"★ Giá thấp nhất",IF(F10=4,"Giá cao nhất",""))</f>
        <v/>
      </c>
    </row>
    <row r="11" spans="1:7" x14ac:dyDescent="0.3">
      <c r="A11" s="30" t="str">
        <f>SUBSTITUTE('So Sanh Chao Gia'!G4,CHAR(10)," — ")</f>
        <v>Nhà Thầu 2 — Cty CP XD Thành Đạt</v>
      </c>
      <c r="B11" s="31">
        <f>'So Sanh Chao Gia'!H17</f>
        <v>2327900000</v>
      </c>
      <c r="C11" s="9">
        <f t="shared" ref="C11:C13" si="0">B11/$G$2</f>
        <v>6466388.888888889</v>
      </c>
      <c r="D11" s="32">
        <f t="shared" ref="D11:D13" si="1">B11-MIN($B$10:$B$13)</f>
        <v>0</v>
      </c>
      <c r="E11" s="33">
        <f t="shared" ref="E11:E13" si="2">D11/MIN($B$10:$B$13)</f>
        <v>0</v>
      </c>
      <c r="F11" s="34">
        <f t="shared" ref="F11:F13" si="3">RANK(B11,$B$10:$B$13,1)</f>
        <v>1</v>
      </c>
      <c r="G11" s="34" t="str">
        <f t="shared" ref="G11:G13" si="4">IF(F11=1,"★ Giá thấp nhất",IF(F11=4,"Giá cao nhất",""))</f>
        <v>★ Giá thấp nhất</v>
      </c>
    </row>
    <row r="12" spans="1:7" x14ac:dyDescent="0.3">
      <c r="A12" s="30" t="str">
        <f>SUBSTITUTE('So Sanh Chao Gia'!I4,CHAR(10)," — ")</f>
        <v>Nhà Thầu 3 — Cty TNHH XD Hoàng Long</v>
      </c>
      <c r="B12" s="31">
        <f>'So Sanh Chao Gia'!J17</f>
        <v>2529600000</v>
      </c>
      <c r="C12" s="9">
        <f t="shared" si="0"/>
        <v>7026666.666666667</v>
      </c>
      <c r="D12" s="32">
        <f t="shared" si="1"/>
        <v>201700000</v>
      </c>
      <c r="E12" s="33">
        <f t="shared" si="2"/>
        <v>8.6644615318527435E-2</v>
      </c>
      <c r="F12" s="34">
        <f t="shared" si="3"/>
        <v>4</v>
      </c>
      <c r="G12" s="34" t="str">
        <f t="shared" si="4"/>
        <v>Giá cao nhất</v>
      </c>
    </row>
    <row r="13" spans="1:7" x14ac:dyDescent="0.3">
      <c r="A13" s="30" t="str">
        <f>SUBSTITUTE('So Sanh Chao Gia'!K4,CHAR(10)," — ")</f>
        <v>Nhà Thầu 4 — Cty CP XD Minh Khang</v>
      </c>
      <c r="B13" s="31">
        <f>'So Sanh Chao Gia'!L17</f>
        <v>2350490000</v>
      </c>
      <c r="C13" s="9">
        <f t="shared" si="0"/>
        <v>6529138.888888889</v>
      </c>
      <c r="D13" s="32">
        <f t="shared" si="1"/>
        <v>22590000</v>
      </c>
      <c r="E13" s="33">
        <f t="shared" si="2"/>
        <v>9.7040250869882723E-3</v>
      </c>
      <c r="F13" s="34">
        <f t="shared" si="3"/>
        <v>2</v>
      </c>
      <c r="G13" s="34" t="str">
        <f t="shared" si="4"/>
        <v/>
      </c>
    </row>
    <row r="15" spans="1:7" x14ac:dyDescent="0.3">
      <c r="A15" s="39" t="s">
        <v>43</v>
      </c>
      <c r="B15" s="39"/>
      <c r="C15" s="39"/>
      <c r="D15" s="39"/>
      <c r="E15" s="39"/>
      <c r="F15" s="39"/>
      <c r="G15" s="39"/>
    </row>
    <row r="16" spans="1:7" x14ac:dyDescent="0.3">
      <c r="A16" s="29" t="s">
        <v>3</v>
      </c>
      <c r="B16" s="29" t="str">
        <f>LEFT('So Sanh Chao Gia'!E4,FIND(CHAR(10),'So Sanh Chao Gia'!E4)-1)</f>
        <v>Nhà Thầu 1</v>
      </c>
      <c r="C16" s="29" t="str">
        <f>LEFT('So Sanh Chao Gia'!G4,FIND(CHAR(10),'So Sanh Chao Gia'!G4)-1)</f>
        <v>Nhà Thầu 2</v>
      </c>
      <c r="D16" s="29" t="str">
        <f>LEFT('So Sanh Chao Gia'!I4,FIND(CHAR(10),'So Sanh Chao Gia'!I4)-1)</f>
        <v>Nhà Thầu 3</v>
      </c>
      <c r="E16" s="29" t="str">
        <f>LEFT('So Sanh Chao Gia'!K4,FIND(CHAR(10),'So Sanh Chao Gia'!K4)-1)</f>
        <v>Nhà Thầu 4</v>
      </c>
      <c r="F16" s="29" t="s">
        <v>44</v>
      </c>
      <c r="G16" s="29" t="s">
        <v>45</v>
      </c>
    </row>
    <row r="17" spans="1:7" x14ac:dyDescent="0.3">
      <c r="A17" s="30" t="str">
        <f>'So Sanh Chao Gia'!B6</f>
        <v>Phần móng (thi công móng, đài, giằng móng)</v>
      </c>
      <c r="B17" s="31">
        <f>'So Sanh Chao Gia'!F6</f>
        <v>198000000</v>
      </c>
      <c r="C17" s="31">
        <f>'So Sanh Chao Gia'!H6</f>
        <v>189000000</v>
      </c>
      <c r="D17" s="31">
        <f>'So Sanh Chao Gia'!J6</f>
        <v>211500000</v>
      </c>
      <c r="E17" s="31">
        <f>'So Sanh Chao Gia'!L6</f>
        <v>130500000</v>
      </c>
      <c r="F17" s="35">
        <f>MIN(B17:E17)</f>
        <v>130500000</v>
      </c>
      <c r="G17" s="34" t="str">
        <f>INDEX($B$16:$E$16,MATCH(F17,B17:E17,0))</f>
        <v>Nhà Thầu 4</v>
      </c>
    </row>
    <row r="18" spans="1:7" x14ac:dyDescent="0.3">
      <c r="A18" s="30" t="str">
        <f>'So Sanh Chao Gia'!B7</f>
        <v>Phần kết cấu BTCT (cột, dầm, sàn, cầu thang)</v>
      </c>
      <c r="B18" s="31">
        <f>'So Sanh Chao Gia'!F7</f>
        <v>1260000000</v>
      </c>
      <c r="C18" s="31">
        <f>'So Sanh Chao Gia'!H7</f>
        <v>1224000000</v>
      </c>
      <c r="D18" s="31">
        <f>'So Sanh Chao Gia'!J7</f>
        <v>1314000000</v>
      </c>
      <c r="E18" s="31">
        <f>'So Sanh Chao Gia'!L7</f>
        <v>1267200000</v>
      </c>
      <c r="F18" s="35">
        <f t="shared" ref="F18:F27" si="5">MIN(B18:E18)</f>
        <v>1224000000</v>
      </c>
      <c r="G18" s="34" t="str">
        <f t="shared" ref="G18:G28" si="6">INDEX($B$16:$E$16,MATCH(F18,B18:E18,0))</f>
        <v>Nhà Thầu 2</v>
      </c>
    </row>
    <row r="19" spans="1:7" x14ac:dyDescent="0.3">
      <c r="A19" s="30" t="str">
        <f>'So Sanh Chao Gia'!B8</f>
        <v>Phần xây tường (bao che + ngăn phòng)</v>
      </c>
      <c r="B19" s="31">
        <f>'So Sanh Chao Gia'!F8</f>
        <v>157500000</v>
      </c>
      <c r="C19" s="31">
        <f>'So Sanh Chao Gia'!H8</f>
        <v>150750000</v>
      </c>
      <c r="D19" s="31">
        <f>'So Sanh Chao Gia'!J8</f>
        <v>164250000</v>
      </c>
      <c r="E19" s="31">
        <f>'So Sanh Chao Gia'!L8</f>
        <v>158400000</v>
      </c>
      <c r="F19" s="35">
        <f t="shared" si="5"/>
        <v>150750000</v>
      </c>
      <c r="G19" s="34" t="str">
        <f t="shared" si="6"/>
        <v>Nhà Thầu 2</v>
      </c>
    </row>
    <row r="20" spans="1:7" x14ac:dyDescent="0.3">
      <c r="A20" s="30" t="str">
        <f>'So Sanh Chao Gia'!B9</f>
        <v>Phần mái (kết cấu mái + chống thấm)</v>
      </c>
      <c r="B20" s="31">
        <f>'So Sanh Chao Gia'!F9</f>
        <v>95000000</v>
      </c>
      <c r="C20" s="31">
        <f>'So Sanh Chao Gia'!H9</f>
        <v>92000000</v>
      </c>
      <c r="D20" s="31">
        <f>'So Sanh Chao Gia'!J9</f>
        <v>101000000</v>
      </c>
      <c r="E20" s="31">
        <f>'So Sanh Chao Gia'!L9</f>
        <v>96000000</v>
      </c>
      <c r="F20" s="35">
        <f t="shared" si="5"/>
        <v>92000000</v>
      </c>
      <c r="G20" s="34" t="str">
        <f t="shared" si="6"/>
        <v>Nhà Thầu 2</v>
      </c>
    </row>
    <row r="21" spans="1:7" x14ac:dyDescent="0.3">
      <c r="A21" s="30" t="str">
        <f>'So Sanh Chao Gia'!B10</f>
        <v>Phần trát tường + sơn nước (trong &amp; ngoài)</v>
      </c>
      <c r="B21" s="31">
        <f>'So Sanh Chao Gia'!F10</f>
        <v>166500000</v>
      </c>
      <c r="C21" s="31">
        <f>'So Sanh Chao Gia'!H10</f>
        <v>157500000</v>
      </c>
      <c r="D21" s="31">
        <f>'So Sanh Chao Gia'!J10</f>
        <v>175500000</v>
      </c>
      <c r="E21" s="31">
        <f>'So Sanh Chao Gia'!L10</f>
        <v>163800000</v>
      </c>
      <c r="F21" s="35">
        <f t="shared" si="5"/>
        <v>157500000</v>
      </c>
      <c r="G21" s="34" t="str">
        <f t="shared" si="6"/>
        <v>Nhà Thầu 2</v>
      </c>
    </row>
    <row r="22" spans="1:7" x14ac:dyDescent="0.3">
      <c r="A22" s="30" t="str">
        <f>'So Sanh Chao Gia'!B11</f>
        <v>Phần ốp lát gạch (nền + tường WC/bếp)</v>
      </c>
      <c r="B22" s="31">
        <f>'So Sanh Chao Gia'!F11</f>
        <v>159600000</v>
      </c>
      <c r="C22" s="31">
        <f>'So Sanh Chao Gia'!H11</f>
        <v>152000000</v>
      </c>
      <c r="D22" s="31">
        <f>'So Sanh Chao Gia'!J11</f>
        <v>165300000</v>
      </c>
      <c r="E22" s="31">
        <f>'So Sanh Chao Gia'!L11</f>
        <v>158840000</v>
      </c>
      <c r="F22" s="35">
        <f t="shared" si="5"/>
        <v>152000000</v>
      </c>
      <c r="G22" s="34" t="str">
        <f t="shared" si="6"/>
        <v>Nhà Thầu 2</v>
      </c>
    </row>
    <row r="23" spans="1:7" x14ac:dyDescent="0.3">
      <c r="A23" s="30" t="str">
        <f>'So Sanh Chao Gia'!B12</f>
        <v>Phần cửa (cửa đi, cửa sổ, cửa cuốn)</v>
      </c>
      <c r="B23" s="31">
        <f>'So Sanh Chao Gia'!F12</f>
        <v>127500000</v>
      </c>
      <c r="C23" s="31">
        <f>'So Sanh Chao Gia'!H12</f>
        <v>123000000</v>
      </c>
      <c r="D23" s="31">
        <f>'So Sanh Chao Gia'!J12</f>
        <v>133500000</v>
      </c>
      <c r="E23" s="31">
        <f>'So Sanh Chao Gia'!L12</f>
        <v>126750000</v>
      </c>
      <c r="F23" s="35">
        <f t="shared" si="5"/>
        <v>123000000</v>
      </c>
      <c r="G23" s="34" t="str">
        <f t="shared" si="6"/>
        <v>Nhà Thầu 2</v>
      </c>
    </row>
    <row r="24" spans="1:7" x14ac:dyDescent="0.3">
      <c r="A24" s="30" t="str">
        <f>'So Sanh Chao Gia'!B13</f>
        <v>Phần điện (dây, ổ cắm, đèn, tủ điện)</v>
      </c>
      <c r="B24" s="31">
        <f>'So Sanh Chao Gia'!F13</f>
        <v>78000000</v>
      </c>
      <c r="C24" s="31">
        <f>'So Sanh Chao Gia'!H13</f>
        <v>74400000</v>
      </c>
      <c r="D24" s="31">
        <f>'So Sanh Chao Gia'!J13</f>
        <v>81600000</v>
      </c>
      <c r="E24" s="31">
        <f>'So Sanh Chao Gia'!L13</f>
        <v>77400000</v>
      </c>
      <c r="F24" s="35">
        <f t="shared" si="5"/>
        <v>74400000</v>
      </c>
      <c r="G24" s="34" t="str">
        <f t="shared" si="6"/>
        <v>Nhà Thầu 2</v>
      </c>
    </row>
    <row r="25" spans="1:7" x14ac:dyDescent="0.3">
      <c r="A25" s="30" t="str">
        <f>'So Sanh Chao Gia'!B14</f>
        <v>Phần cấp thoát nước + thiết bị vệ sinh</v>
      </c>
      <c r="B25" s="31">
        <f>'So Sanh Chao Gia'!F14</f>
        <v>48000000</v>
      </c>
      <c r="C25" s="31">
        <f>'So Sanh Chao Gia'!H14</f>
        <v>46000000</v>
      </c>
      <c r="D25" s="31">
        <f>'So Sanh Chao Gia'!J14</f>
        <v>51200000</v>
      </c>
      <c r="E25" s="31">
        <f>'So Sanh Chao Gia'!L14</f>
        <v>47600000</v>
      </c>
      <c r="F25" s="35">
        <f t="shared" si="5"/>
        <v>46000000</v>
      </c>
      <c r="G25" s="34" t="str">
        <f t="shared" si="6"/>
        <v>Nhà Thầu 2</v>
      </c>
    </row>
    <row r="26" spans="1:7" x14ac:dyDescent="0.3">
      <c r="A26" s="30" t="str">
        <f>'So Sanh Chao Gia'!B15</f>
        <v>Phần trần thạch cao</v>
      </c>
      <c r="B26" s="31">
        <f>'So Sanh Chao Gia'!F15</f>
        <v>80000000</v>
      </c>
      <c r="C26" s="31">
        <f>'So Sanh Chao Gia'!H15</f>
        <v>76250000</v>
      </c>
      <c r="D26" s="31">
        <f>'So Sanh Chao Gia'!J15</f>
        <v>83750000</v>
      </c>
      <c r="E26" s="31">
        <f>'So Sanh Chao Gia'!L15</f>
        <v>79500000</v>
      </c>
      <c r="F26" s="35">
        <f t="shared" si="5"/>
        <v>76250000</v>
      </c>
      <c r="G26" s="34" t="str">
        <f t="shared" si="6"/>
        <v>Nhà Thầu 2</v>
      </c>
    </row>
    <row r="27" spans="1:7" x14ac:dyDescent="0.3">
      <c r="A27" s="30" t="str">
        <f>'So Sanh Chao Gia'!B16</f>
        <v>Chi phí khác (an toàn lao động, dọn dẹp, phát sinh)</v>
      </c>
      <c r="B27" s="31">
        <f>'So Sanh Chao Gia'!F16</f>
        <v>45000000</v>
      </c>
      <c r="C27" s="31">
        <f>'So Sanh Chao Gia'!H16</f>
        <v>43000000</v>
      </c>
      <c r="D27" s="31">
        <f>'So Sanh Chao Gia'!J16</f>
        <v>48000000</v>
      </c>
      <c r="E27" s="31">
        <f>'So Sanh Chao Gia'!L16</f>
        <v>44500000</v>
      </c>
      <c r="F27" s="35">
        <f t="shared" si="5"/>
        <v>43000000</v>
      </c>
      <c r="G27" s="34" t="str">
        <f t="shared" si="6"/>
        <v>Nhà Thầu 2</v>
      </c>
    </row>
    <row r="28" spans="1:7" x14ac:dyDescent="0.3">
      <c r="A28" s="36" t="s">
        <v>46</v>
      </c>
      <c r="B28" s="37">
        <f>SUM(B17:B27)</f>
        <v>2415100000</v>
      </c>
      <c r="C28" s="37">
        <f>SUM(C17:C27)</f>
        <v>2327900000</v>
      </c>
      <c r="D28" s="37">
        <f>SUM(D17:D27)</f>
        <v>2529600000</v>
      </c>
      <c r="E28" s="37">
        <f>SUM(E17:E27)</f>
        <v>2350490000</v>
      </c>
      <c r="F28" s="35">
        <f>SUM(F17:F27)</f>
        <v>2269400000</v>
      </c>
      <c r="G28" s="38" t="str">
        <f>"Tiết kiệm "&amp;TEXT(MIN($B$28:$E$28)-F28,"#,##0")&amp;" nếu chọn thấp nhất từng phần"</f>
        <v>Tiết kiệm 58,500,000 nếu chọn thấp nhất từng phần</v>
      </c>
    </row>
  </sheetData>
  <mergeCells count="13">
    <mergeCell ref="F6:G6"/>
    <mergeCell ref="A8:G8"/>
    <mergeCell ref="A15:G15"/>
    <mergeCell ref="A1:G1"/>
    <mergeCell ref="A2:E2"/>
    <mergeCell ref="B4:C4"/>
    <mergeCell ref="B5:C5"/>
    <mergeCell ref="B6:C6"/>
    <mergeCell ref="D4:E4"/>
    <mergeCell ref="D5:E5"/>
    <mergeCell ref="D6:E6"/>
    <mergeCell ref="F4:G4"/>
    <mergeCell ref="F5:G5"/>
  </mergeCells>
  <conditionalFormatting sqref="B17:E27">
    <cfRule type="expression" dxfId="1" priority="1">
      <formula>B17=MIN($B17:$E17)</formula>
    </cfRule>
  </conditionalFormatting>
  <conditionalFormatting sqref="B10:E13">
    <cfRule type="expression" dxfId="0" priority="2">
      <formula>$F10=1</formula>
    </cfRule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 Sanh Chao Gia</vt:lpstr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Tender</cp:lastModifiedBy>
  <dcterms:created xsi:type="dcterms:W3CDTF">2026-07-10T10:07:02Z</dcterms:created>
  <dcterms:modified xsi:type="dcterms:W3CDTF">2026-07-10T10:21:24Z</dcterms:modified>
</cp:coreProperties>
</file>